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65" windowWidth="22200" windowHeight="5295" activeTab="0"/>
  </bookViews>
  <sheets>
    <sheet name="Si570" sheetId="1" r:id="rId1"/>
  </sheets>
  <definedNames>
    <definedName name="fout">'Si570'!$B$3</definedName>
    <definedName name="fxtal">'Si570'!#REF!</definedName>
    <definedName name="LCmax">'Si570'!$B$6</definedName>
    <definedName name="LCmin">'Si570'!$B$5</definedName>
    <definedName name="RFREQmin">'Si570'!$B$7</definedName>
  </definedNames>
  <calcPr fullCalcOnLoad="1"/>
</workbook>
</file>

<file path=xl/comments1.xml><?xml version="1.0" encoding="utf-8"?>
<comments xmlns="http://schemas.openxmlformats.org/spreadsheetml/2006/main">
  <authors>
    <author>Jeffrey S. Batchelor</author>
  </authors>
  <commentList>
    <comment ref="B4" authorId="0">
      <text>
        <r>
          <rPr>
            <b/>
            <sz val="10"/>
            <rFont val="Tahoma"/>
            <family val="0"/>
          </rPr>
          <t>Actual crystal frequency in MHz at time of initial programming at 25degC</t>
        </r>
      </text>
    </comment>
    <comment ref="B3" authorId="0">
      <text>
        <r>
          <rPr>
            <b/>
            <sz val="10"/>
            <rFont val="Tahoma"/>
            <family val="0"/>
          </rPr>
          <t>Enter new desired output frequency in MHz</t>
        </r>
      </text>
    </comment>
    <comment ref="B5" authorId="0">
      <text>
        <r>
          <rPr>
            <b/>
            <sz val="10"/>
            <rFont val="Tahoma"/>
            <family val="0"/>
          </rPr>
          <t>DO NOT EDIT</t>
        </r>
      </text>
    </comment>
    <comment ref="B12" authorId="0">
      <text>
        <r>
          <rPr>
            <b/>
            <sz val="10"/>
            <rFont val="Tahoma"/>
            <family val="0"/>
          </rPr>
          <t>HS_DIV</t>
        </r>
      </text>
    </comment>
    <comment ref="B13" authorId="0">
      <text>
        <r>
          <rPr>
            <b/>
            <sz val="10"/>
            <rFont val="Tahoma"/>
            <family val="0"/>
          </rPr>
          <t>HS_DIV</t>
        </r>
      </text>
    </comment>
    <comment ref="B14" authorId="0">
      <text>
        <r>
          <rPr>
            <b/>
            <sz val="10"/>
            <rFont val="Tahoma"/>
            <family val="0"/>
          </rPr>
          <t>HS_DIV</t>
        </r>
      </text>
    </comment>
    <comment ref="B15" authorId="0">
      <text>
        <r>
          <rPr>
            <b/>
            <sz val="10"/>
            <rFont val="Tahoma"/>
            <family val="0"/>
          </rPr>
          <t>HS_DIV</t>
        </r>
      </text>
    </comment>
    <comment ref="B16" authorId="0">
      <text>
        <r>
          <rPr>
            <b/>
            <sz val="10"/>
            <rFont val="Tahoma"/>
            <family val="0"/>
          </rPr>
          <t>HS_DIV</t>
        </r>
      </text>
    </comment>
    <comment ref="B17" authorId="0">
      <text>
        <r>
          <rPr>
            <b/>
            <sz val="10"/>
            <rFont val="Tahoma"/>
            <family val="0"/>
          </rPr>
          <t>HS_DIV</t>
        </r>
      </text>
    </comment>
    <comment ref="C5" authorId="0">
      <text>
        <r>
          <rPr>
            <b/>
            <sz val="10"/>
            <rFont val="Tahoma"/>
            <family val="0"/>
          </rPr>
          <t>DO NOT EDIT</t>
        </r>
      </text>
    </comment>
    <comment ref="C6" authorId="0">
      <text>
        <r>
          <rPr>
            <b/>
            <sz val="10"/>
            <rFont val="Tahoma"/>
            <family val="0"/>
          </rPr>
          <t>DO NOT EDITD</t>
        </r>
      </text>
    </comment>
    <comment ref="B6" authorId="0">
      <text>
        <r>
          <rPr>
            <b/>
            <sz val="10"/>
            <rFont val="Tahoma"/>
            <family val="0"/>
          </rPr>
          <t>DO NOT EDIT</t>
        </r>
      </text>
    </comment>
    <comment ref="B23" authorId="0">
      <text>
        <r>
          <rPr>
            <b/>
            <sz val="10"/>
            <rFont val="Tahoma"/>
            <family val="0"/>
          </rPr>
          <t>HS_DIV</t>
        </r>
      </text>
    </comment>
    <comment ref="B24" authorId="0">
      <text>
        <r>
          <rPr>
            <b/>
            <sz val="10"/>
            <rFont val="Tahoma"/>
            <family val="0"/>
          </rPr>
          <t>HS_DIV</t>
        </r>
      </text>
    </comment>
    <comment ref="B25" authorId="0">
      <text>
        <r>
          <rPr>
            <b/>
            <sz val="10"/>
            <rFont val="Tahoma"/>
            <family val="0"/>
          </rPr>
          <t>HS_DIV</t>
        </r>
      </text>
    </comment>
    <comment ref="B26" authorId="0">
      <text>
        <r>
          <rPr>
            <b/>
            <sz val="10"/>
            <rFont val="Tahoma"/>
            <family val="0"/>
          </rPr>
          <t>HS_DIV</t>
        </r>
      </text>
    </comment>
    <comment ref="B27" authorId="0">
      <text>
        <r>
          <rPr>
            <b/>
            <sz val="10"/>
            <rFont val="Tahoma"/>
            <family val="0"/>
          </rPr>
          <t>HS_DIV</t>
        </r>
      </text>
    </comment>
    <comment ref="B28" authorId="0">
      <text>
        <r>
          <rPr>
            <b/>
            <sz val="10"/>
            <rFont val="Tahoma"/>
            <family val="0"/>
          </rPr>
          <t>HS_DIV</t>
        </r>
      </text>
    </comment>
    <comment ref="B34" authorId="0">
      <text>
        <r>
          <rPr>
            <b/>
            <sz val="10"/>
            <rFont val="Tahoma"/>
            <family val="0"/>
          </rPr>
          <t>HS_DIV</t>
        </r>
      </text>
    </comment>
    <comment ref="B35" authorId="0">
      <text>
        <r>
          <rPr>
            <b/>
            <sz val="10"/>
            <rFont val="Tahoma"/>
            <family val="0"/>
          </rPr>
          <t>HS_DIV</t>
        </r>
      </text>
    </comment>
    <comment ref="B36" authorId="0">
      <text>
        <r>
          <rPr>
            <b/>
            <sz val="10"/>
            <rFont val="Tahoma"/>
            <family val="0"/>
          </rPr>
          <t>HS_DIV</t>
        </r>
      </text>
    </comment>
    <comment ref="B37" authorId="0">
      <text>
        <r>
          <rPr>
            <b/>
            <sz val="10"/>
            <rFont val="Tahoma"/>
            <family val="0"/>
          </rPr>
          <t>HS_DIV</t>
        </r>
      </text>
    </comment>
    <comment ref="B38" authorId="0">
      <text>
        <r>
          <rPr>
            <b/>
            <sz val="10"/>
            <rFont val="Tahoma"/>
            <family val="0"/>
          </rPr>
          <t>HS_DIV</t>
        </r>
      </text>
    </comment>
    <comment ref="B39" authorId="0">
      <text>
        <r>
          <rPr>
            <b/>
            <sz val="10"/>
            <rFont val="Tahoma"/>
            <family val="0"/>
          </rPr>
          <t>HS_DIV</t>
        </r>
      </text>
    </comment>
  </commentList>
</comments>
</file>

<file path=xl/sharedStrings.xml><?xml version="1.0" encoding="utf-8"?>
<sst xmlns="http://schemas.openxmlformats.org/spreadsheetml/2006/main" count="57" uniqueCount="19">
  <si>
    <t>Output Frequency (MHz):</t>
  </si>
  <si>
    <t>DCO min frequency (MHz)</t>
  </si>
  <si>
    <t>DCO max frequency (MHz)</t>
  </si>
  <si>
    <t>HS_DIV =</t>
  </si>
  <si>
    <t>DCO</t>
  </si>
  <si>
    <t>RFREQ</t>
  </si>
  <si>
    <t>N1*HS_DIV</t>
  </si>
  <si>
    <t>C-Grade</t>
  </si>
  <si>
    <t>min</t>
  </si>
  <si>
    <t>max</t>
  </si>
  <si>
    <t>PE0FKO Algorithme</t>
  </si>
  <si>
    <t>-- % --</t>
  </si>
  <si>
    <t>DCO range</t>
  </si>
  <si>
    <t>Crystal Freq (MHz):</t>
  </si>
  <si>
    <t>Si570 Speed grade C</t>
  </si>
  <si>
    <t>Si570 Speed grade B</t>
  </si>
  <si>
    <t>Si570 Speed grade A</t>
  </si>
  <si>
    <t>N0 = INT( DCOmin / Freq )</t>
  </si>
  <si>
    <t>N1</t>
  </si>
</sst>
</file>

<file path=xl/styles.xml><?xml version="1.0" encoding="utf-8"?>
<styleSheet xmlns="http://schemas.openxmlformats.org/spreadsheetml/2006/main">
  <numFmts count="45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9]h:mm:ss\ AM/PM"/>
    <numFmt numFmtId="187" formatCode="[$-409]dddd\,\ mmmm\ dd\,\ yyyy"/>
    <numFmt numFmtId="188" formatCode="###"/>
    <numFmt numFmtId="189" formatCode="0.0000000000"/>
    <numFmt numFmtId="190" formatCode="000"/>
    <numFmt numFmtId="191" formatCode="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-413]dddd\ d\ mmmm\ yyyy"/>
    <numFmt numFmtId="196" formatCode="0.00000"/>
    <numFmt numFmtId="197" formatCode="0.0"/>
    <numFmt numFmtId="198" formatCode="0.000"/>
    <numFmt numFmtId="199" formatCode="0.0%"/>
    <numFmt numFmtId="200" formatCode="#,##0.00000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2" fontId="0" fillId="0" borderId="0" xfId="0" applyNumberForma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98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98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4" xfId="0" applyFont="1" applyFill="1" applyBorder="1" applyAlignment="1">
      <alignment horizontal="center"/>
    </xf>
    <xf numFmtId="199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99" fontId="0" fillId="2" borderId="5" xfId="0" applyNumberFormat="1" applyFill="1" applyBorder="1" applyAlignment="1">
      <alignment horizontal="center"/>
    </xf>
    <xf numFmtId="199" fontId="0" fillId="2" borderId="3" xfId="0" applyNumberFormat="1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199" fontId="0" fillId="2" borderId="6" xfId="0" applyNumberFormat="1" applyFill="1" applyBorder="1" applyAlignment="1">
      <alignment horizont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fill>
        <patternFill patternType="none">
          <bgColor indexed="65"/>
        </patternFill>
      </fill>
      <border/>
    </dxf>
    <dxf>
      <font>
        <strike/>
        <color rgb="FFC0C0C0"/>
      </font>
      <fill>
        <patternFill patternType="none">
          <bgColor indexed="65"/>
        </patternFill>
      </fill>
      <border/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9"/>
  <sheetViews>
    <sheetView tabSelected="1" zoomScale="80" zoomScaleNormal="80" workbookViewId="0" topLeftCell="A1">
      <selection activeCell="B3" sqref="B3"/>
    </sheetView>
  </sheetViews>
  <sheetFormatPr defaultColWidth="9.140625" defaultRowHeight="12.75"/>
  <cols>
    <col min="1" max="1" width="28.8515625" style="0" bestFit="1" customWidth="1"/>
    <col min="2" max="2" width="14.00390625" style="0" customWidth="1"/>
    <col min="3" max="3" width="9.28125" style="0" bestFit="1" customWidth="1"/>
    <col min="4" max="5" width="10.28125" style="0" bestFit="1" customWidth="1"/>
    <col min="6" max="6" width="11.00390625" style="0" bestFit="1" customWidth="1"/>
    <col min="7" max="7" width="10.28125" style="0" bestFit="1" customWidth="1"/>
    <col min="8" max="8" width="3.421875" style="0" customWidth="1"/>
    <col min="9" max="9" width="9.28125" style="0" bestFit="1" customWidth="1"/>
    <col min="10" max="56" width="11.421875" style="0" bestFit="1" customWidth="1"/>
    <col min="57" max="65" width="12.421875" style="0" bestFit="1" customWidth="1"/>
    <col min="66" max="66" width="12.421875" style="0" customWidth="1"/>
    <col min="67" max="67" width="12.421875" style="0" bestFit="1" customWidth="1"/>
  </cols>
  <sheetData>
    <row r="1" ht="21" customHeight="1">
      <c r="A1" s="2" t="s">
        <v>10</v>
      </c>
    </row>
    <row r="3" spans="1:6" ht="12.75">
      <c r="A3" s="1" t="s">
        <v>0</v>
      </c>
      <c r="B3" s="6">
        <v>120</v>
      </c>
      <c r="F3" s="1"/>
    </row>
    <row r="4" spans="1:2" ht="12.75">
      <c r="A4" s="1" t="s">
        <v>13</v>
      </c>
      <c r="B4" s="6">
        <v>114.285</v>
      </c>
    </row>
    <row r="5" spans="1:4" ht="12.75">
      <c r="A5" s="1" t="s">
        <v>1</v>
      </c>
      <c r="B5" s="4">
        <f>C5*(1+D5)</f>
        <v>4850</v>
      </c>
      <c r="C5" s="4">
        <v>4850</v>
      </c>
      <c r="D5" s="5">
        <v>0</v>
      </c>
    </row>
    <row r="6" spans="1:4" ht="12.75">
      <c r="A6" s="1" t="s">
        <v>2</v>
      </c>
      <c r="B6" s="4">
        <f>C6*(1+D6)</f>
        <v>5670</v>
      </c>
      <c r="C6" s="4">
        <v>5670</v>
      </c>
      <c r="D6" s="5">
        <v>0</v>
      </c>
    </row>
    <row r="7" spans="1:2" ht="12.75">
      <c r="A7" s="1"/>
      <c r="B7" s="3"/>
    </row>
    <row r="8" spans="1:2" ht="12.75">
      <c r="A8" s="14" t="s">
        <v>17</v>
      </c>
      <c r="B8" s="15">
        <f>INT(LCmin/fout)</f>
        <v>40</v>
      </c>
    </row>
    <row r="9" spans="1:2" ht="13.5" thickBot="1">
      <c r="A9" s="1"/>
      <c r="B9" s="3"/>
    </row>
    <row r="10" spans="1:13" ht="12.75">
      <c r="A10" s="37" t="s">
        <v>14</v>
      </c>
      <c r="B10" s="38"/>
      <c r="C10" s="16"/>
      <c r="D10" s="16"/>
      <c r="E10" s="16"/>
      <c r="F10" s="16"/>
      <c r="G10" s="16"/>
      <c r="H10" s="16"/>
      <c r="I10" s="16"/>
      <c r="J10" s="16"/>
      <c r="K10" s="35" t="s">
        <v>12</v>
      </c>
      <c r="L10" s="35"/>
      <c r="M10" s="36"/>
    </row>
    <row r="11" spans="1:13" ht="13.5" thickBot="1">
      <c r="A11" s="39"/>
      <c r="B11" s="40"/>
      <c r="C11" s="12"/>
      <c r="D11" s="13" t="s">
        <v>18</v>
      </c>
      <c r="E11" s="13" t="s">
        <v>6</v>
      </c>
      <c r="F11" s="13" t="s">
        <v>4</v>
      </c>
      <c r="G11" s="13" t="s">
        <v>5</v>
      </c>
      <c r="H11" s="12"/>
      <c r="I11" s="13" t="s">
        <v>7</v>
      </c>
      <c r="J11" s="13" t="s">
        <v>4</v>
      </c>
      <c r="K11" s="22" t="s">
        <v>8</v>
      </c>
      <c r="L11" s="23" t="s">
        <v>11</v>
      </c>
      <c r="M11" s="24" t="s">
        <v>9</v>
      </c>
    </row>
    <row r="12" spans="1:13" ht="13.5" thickTop="1">
      <c r="A12" s="31" t="s">
        <v>3</v>
      </c>
      <c r="B12" s="33">
        <v>4</v>
      </c>
      <c r="C12" s="9">
        <f aca="true" t="shared" si="0" ref="C12:C17">INT($B$8/B12+1)</f>
        <v>11</v>
      </c>
      <c r="D12" s="8">
        <f aca="true" t="shared" si="1" ref="D12:D17">IF(C12=1,1,IF(MOD(C12,2)=1,C12+1,C12))</f>
        <v>12</v>
      </c>
      <c r="E12" s="10">
        <f aca="true" t="shared" si="2" ref="E12:E17">D12*B12</f>
        <v>48</v>
      </c>
      <c r="F12" s="8">
        <f aca="true" t="shared" si="3" ref="F12:F17">E12*fout</f>
        <v>5760</v>
      </c>
      <c r="G12" s="11">
        <f aca="true" t="shared" si="4" ref="G12:G17">F12/$B$4</f>
        <v>50.400315001968764</v>
      </c>
      <c r="H12" s="7"/>
      <c r="I12" s="7" t="b">
        <f>AND(D12&lt;&gt;1,D12&lt;&gt;2,D12&lt;&gt;4)</f>
        <v>1</v>
      </c>
      <c r="J12" s="10">
        <f aca="true" t="shared" si="5" ref="J12:J17">IF(I12,F12,0)</f>
        <v>5760</v>
      </c>
      <c r="K12" s="25" t="str">
        <f aca="true" t="shared" si="6" ref="K12:K17">IF(J12&gt;=LCmin,"&gt;","")</f>
        <v>&gt;</v>
      </c>
      <c r="L12" s="26">
        <f aca="true" t="shared" si="7" ref="L12:L17">IF(AND(J12&gt;LCmin,J12&lt;LCmax),(J12-LCmin)/(LCmax-LCmin),"")</f>
      </c>
      <c r="M12" s="27">
        <f aca="true" t="shared" si="8" ref="M12:M17">IF(J12&lt;=LCmax,"&lt;","")</f>
      </c>
    </row>
    <row r="13" spans="1:13" ht="12.75">
      <c r="A13" s="31" t="s">
        <v>3</v>
      </c>
      <c r="B13" s="33">
        <v>5</v>
      </c>
      <c r="C13" s="9">
        <f t="shared" si="0"/>
        <v>9</v>
      </c>
      <c r="D13" s="8">
        <f t="shared" si="1"/>
        <v>10</v>
      </c>
      <c r="E13" s="10">
        <f t="shared" si="2"/>
        <v>50</v>
      </c>
      <c r="F13" s="8">
        <f t="shared" si="3"/>
        <v>6000</v>
      </c>
      <c r="G13" s="11">
        <f t="shared" si="4"/>
        <v>52.50032812705079</v>
      </c>
      <c r="H13" s="7"/>
      <c r="I13" s="7" t="b">
        <f>AND(D13&lt;&gt;1,D13&lt;&gt;2)</f>
        <v>1</v>
      </c>
      <c r="J13" s="10">
        <f t="shared" si="5"/>
        <v>6000</v>
      </c>
      <c r="K13" s="25" t="str">
        <f t="shared" si="6"/>
        <v>&gt;</v>
      </c>
      <c r="L13" s="26">
        <f t="shared" si="7"/>
      </c>
      <c r="M13" s="27">
        <f t="shared" si="8"/>
      </c>
    </row>
    <row r="14" spans="1:13" ht="12.75">
      <c r="A14" s="31" t="s">
        <v>3</v>
      </c>
      <c r="B14" s="33">
        <v>6</v>
      </c>
      <c r="C14" s="9">
        <f t="shared" si="0"/>
        <v>7</v>
      </c>
      <c r="D14" s="8">
        <f t="shared" si="1"/>
        <v>8</v>
      </c>
      <c r="E14" s="10">
        <f t="shared" si="2"/>
        <v>48</v>
      </c>
      <c r="F14" s="8">
        <f t="shared" si="3"/>
        <v>5760</v>
      </c>
      <c r="G14" s="11">
        <f t="shared" si="4"/>
        <v>50.400315001968764</v>
      </c>
      <c r="H14" s="7"/>
      <c r="I14" s="7" t="b">
        <f>AND(D14&lt;&gt;1,D14&lt;&gt;2)</f>
        <v>1</v>
      </c>
      <c r="J14" s="10">
        <f t="shared" si="5"/>
        <v>5760</v>
      </c>
      <c r="K14" s="25" t="str">
        <f t="shared" si="6"/>
        <v>&gt;</v>
      </c>
      <c r="L14" s="26">
        <f t="shared" si="7"/>
      </c>
      <c r="M14" s="27">
        <f t="shared" si="8"/>
      </c>
    </row>
    <row r="15" spans="1:13" ht="12.75">
      <c r="A15" s="31" t="s">
        <v>3</v>
      </c>
      <c r="B15" s="33">
        <v>7</v>
      </c>
      <c r="C15" s="9">
        <f t="shared" si="0"/>
        <v>6</v>
      </c>
      <c r="D15" s="8">
        <f t="shared" si="1"/>
        <v>6</v>
      </c>
      <c r="E15" s="10">
        <f t="shared" si="2"/>
        <v>42</v>
      </c>
      <c r="F15" s="8">
        <f t="shared" si="3"/>
        <v>5040</v>
      </c>
      <c r="G15" s="11">
        <f t="shared" si="4"/>
        <v>44.10027562672267</v>
      </c>
      <c r="H15" s="7"/>
      <c r="I15" s="7" t="b">
        <f>AND(D15&lt;&gt;1,D15&lt;&gt;2)</f>
        <v>1</v>
      </c>
      <c r="J15" s="10">
        <f t="shared" si="5"/>
        <v>5040</v>
      </c>
      <c r="K15" s="25" t="str">
        <f t="shared" si="6"/>
        <v>&gt;</v>
      </c>
      <c r="L15" s="26">
        <f t="shared" si="7"/>
        <v>0.23170731707317074</v>
      </c>
      <c r="M15" s="27" t="str">
        <f t="shared" si="8"/>
        <v>&lt;</v>
      </c>
    </row>
    <row r="16" spans="1:13" ht="12.75">
      <c r="A16" s="31" t="s">
        <v>3</v>
      </c>
      <c r="B16" s="33">
        <v>9</v>
      </c>
      <c r="C16" s="9">
        <f t="shared" si="0"/>
        <v>5</v>
      </c>
      <c r="D16" s="8">
        <f t="shared" si="1"/>
        <v>6</v>
      </c>
      <c r="E16" s="10">
        <f t="shared" si="2"/>
        <v>54</v>
      </c>
      <c r="F16" s="8">
        <f t="shared" si="3"/>
        <v>6480</v>
      </c>
      <c r="G16" s="11">
        <f t="shared" si="4"/>
        <v>56.70035437721486</v>
      </c>
      <c r="H16" s="7"/>
      <c r="I16" s="7" t="b">
        <f>D16&lt;&gt;2</f>
        <v>1</v>
      </c>
      <c r="J16" s="10">
        <f t="shared" si="5"/>
        <v>6480</v>
      </c>
      <c r="K16" s="25" t="str">
        <f t="shared" si="6"/>
        <v>&gt;</v>
      </c>
      <c r="L16" s="26">
        <f t="shared" si="7"/>
      </c>
      <c r="M16" s="27">
        <f t="shared" si="8"/>
      </c>
    </row>
    <row r="17" spans="1:13" ht="13.5" thickBot="1">
      <c r="A17" s="32" t="s">
        <v>3</v>
      </c>
      <c r="B17" s="34">
        <v>11</v>
      </c>
      <c r="C17" s="18">
        <f t="shared" si="0"/>
        <v>4</v>
      </c>
      <c r="D17" s="17">
        <f t="shared" si="1"/>
        <v>4</v>
      </c>
      <c r="E17" s="19">
        <f t="shared" si="2"/>
        <v>44</v>
      </c>
      <c r="F17" s="17">
        <f t="shared" si="3"/>
        <v>5280</v>
      </c>
      <c r="G17" s="20">
        <f t="shared" si="4"/>
        <v>46.2002887518047</v>
      </c>
      <c r="H17" s="21"/>
      <c r="I17" s="21" t="b">
        <f>D17&lt;&gt;1</f>
        <v>1</v>
      </c>
      <c r="J17" s="19">
        <f t="shared" si="5"/>
        <v>5280</v>
      </c>
      <c r="K17" s="28" t="str">
        <f t="shared" si="6"/>
        <v>&gt;</v>
      </c>
      <c r="L17" s="29">
        <f t="shared" si="7"/>
        <v>0.524390243902439</v>
      </c>
      <c r="M17" s="30" t="str">
        <f t="shared" si="8"/>
        <v>&lt;</v>
      </c>
    </row>
    <row r="20" spans="1:2" ht="13.5" thickBot="1">
      <c r="A20" s="1"/>
      <c r="B20" s="3"/>
    </row>
    <row r="21" spans="1:13" ht="12.75">
      <c r="A21" s="37" t="s">
        <v>15</v>
      </c>
      <c r="B21" s="38"/>
      <c r="C21" s="16"/>
      <c r="D21" s="16"/>
      <c r="E21" s="16"/>
      <c r="F21" s="16"/>
      <c r="G21" s="16"/>
      <c r="H21" s="16"/>
      <c r="I21" s="16"/>
      <c r="J21" s="16"/>
      <c r="K21" s="35" t="s">
        <v>12</v>
      </c>
      <c r="L21" s="35"/>
      <c r="M21" s="36"/>
    </row>
    <row r="22" spans="1:13" ht="13.5" thickBot="1">
      <c r="A22" s="39"/>
      <c r="B22" s="40"/>
      <c r="C22" s="12"/>
      <c r="D22" s="13" t="s">
        <v>18</v>
      </c>
      <c r="E22" s="13" t="s">
        <v>6</v>
      </c>
      <c r="F22" s="13" t="s">
        <v>4</v>
      </c>
      <c r="G22" s="13" t="s">
        <v>5</v>
      </c>
      <c r="H22" s="12"/>
      <c r="I22" s="13" t="s">
        <v>7</v>
      </c>
      <c r="J22" s="13" t="s">
        <v>4</v>
      </c>
      <c r="K22" s="22" t="s">
        <v>8</v>
      </c>
      <c r="L22" s="23" t="s">
        <v>11</v>
      </c>
      <c r="M22" s="24" t="s">
        <v>9</v>
      </c>
    </row>
    <row r="23" spans="1:13" ht="13.5" thickTop="1">
      <c r="A23" s="31" t="s">
        <v>3</v>
      </c>
      <c r="B23" s="33">
        <v>4</v>
      </c>
      <c r="C23" s="9">
        <f aca="true" t="shared" si="9" ref="C23:C28">INT($B$8/B23+1)</f>
        <v>11</v>
      </c>
      <c r="D23" s="8">
        <f aca="true" t="shared" si="10" ref="D23:D28">IF(C23=1,1,IF(MOD(C23,2)=1,C23+1,C23))</f>
        <v>12</v>
      </c>
      <c r="E23" s="10">
        <f aca="true" t="shared" si="11" ref="E23:E28">D23*B23</f>
        <v>48</v>
      </c>
      <c r="F23" s="8">
        <f aca="true" t="shared" si="12" ref="F23:F28">E23*fout</f>
        <v>5760</v>
      </c>
      <c r="G23" s="11">
        <f aca="true" t="shared" si="13" ref="G23:G28">F23/$B$4</f>
        <v>50.400315001968764</v>
      </c>
      <c r="H23" s="7"/>
      <c r="I23" t="b">
        <f>AND(D23&lt;&gt;1)</f>
        <v>1</v>
      </c>
      <c r="J23" s="10">
        <f aca="true" t="shared" si="14" ref="J23:J28">IF(I23,F23,0)</f>
        <v>5760</v>
      </c>
      <c r="K23" s="25" t="str">
        <f aca="true" t="shared" si="15" ref="K23:K28">IF(J23&gt;=LCmin,"&gt;","")</f>
        <v>&gt;</v>
      </c>
      <c r="L23" s="26">
        <f aca="true" t="shared" si="16" ref="L23:L28">IF(AND(J23&gt;LCmin,J23&lt;LCmax),(J23-LCmin)/(LCmax-LCmin),"")</f>
      </c>
      <c r="M23" s="27">
        <f aca="true" t="shared" si="17" ref="M23:M28">IF(J23&lt;=LCmax,"&lt;","")</f>
      </c>
    </row>
    <row r="24" spans="1:13" ht="12.75">
      <c r="A24" s="31" t="s">
        <v>3</v>
      </c>
      <c r="B24" s="33">
        <v>5</v>
      </c>
      <c r="C24" s="9">
        <f t="shared" si="9"/>
        <v>9</v>
      </c>
      <c r="D24" s="8">
        <f t="shared" si="10"/>
        <v>10</v>
      </c>
      <c r="E24" s="10">
        <f t="shared" si="11"/>
        <v>50</v>
      </c>
      <c r="F24" s="8">
        <f t="shared" si="12"/>
        <v>6000</v>
      </c>
      <c r="G24" s="11">
        <f t="shared" si="13"/>
        <v>52.50032812705079</v>
      </c>
      <c r="H24" s="7"/>
      <c r="I24" t="b">
        <f>AND(D24&lt;&gt;1)</f>
        <v>1</v>
      </c>
      <c r="J24" s="10">
        <f t="shared" si="14"/>
        <v>6000</v>
      </c>
      <c r="K24" s="25" t="str">
        <f t="shared" si="15"/>
        <v>&gt;</v>
      </c>
      <c r="L24" s="26">
        <f t="shared" si="16"/>
      </c>
      <c r="M24" s="27">
        <f t="shared" si="17"/>
      </c>
    </row>
    <row r="25" spans="1:13" ht="12.75">
      <c r="A25" s="31" t="s">
        <v>3</v>
      </c>
      <c r="B25" s="33">
        <v>6</v>
      </c>
      <c r="C25" s="9">
        <f t="shared" si="9"/>
        <v>7</v>
      </c>
      <c r="D25" s="8">
        <f t="shared" si="10"/>
        <v>8</v>
      </c>
      <c r="E25" s="10">
        <f t="shared" si="11"/>
        <v>48</v>
      </c>
      <c r="F25" s="8">
        <f t="shared" si="12"/>
        <v>5760</v>
      </c>
      <c r="G25" s="11">
        <f t="shared" si="13"/>
        <v>50.400315001968764</v>
      </c>
      <c r="H25" s="7"/>
      <c r="I25" s="7" t="b">
        <f>TRUE</f>
        <v>1</v>
      </c>
      <c r="J25" s="10">
        <f t="shared" si="14"/>
        <v>5760</v>
      </c>
      <c r="K25" s="25" t="str">
        <f t="shared" si="15"/>
        <v>&gt;</v>
      </c>
      <c r="L25" s="26">
        <f t="shared" si="16"/>
      </c>
      <c r="M25" s="27">
        <f t="shared" si="17"/>
      </c>
    </row>
    <row r="26" spans="1:13" ht="12.75">
      <c r="A26" s="31" t="s">
        <v>3</v>
      </c>
      <c r="B26" s="33">
        <v>7</v>
      </c>
      <c r="C26" s="9">
        <f t="shared" si="9"/>
        <v>6</v>
      </c>
      <c r="D26" s="8">
        <f t="shared" si="10"/>
        <v>6</v>
      </c>
      <c r="E26" s="10">
        <f t="shared" si="11"/>
        <v>42</v>
      </c>
      <c r="F26" s="8">
        <f t="shared" si="12"/>
        <v>5040</v>
      </c>
      <c r="G26" s="11">
        <f t="shared" si="13"/>
        <v>44.10027562672267</v>
      </c>
      <c r="H26" s="7"/>
      <c r="I26" s="7" t="b">
        <f>TRUE</f>
        <v>1</v>
      </c>
      <c r="J26" s="10">
        <f t="shared" si="14"/>
        <v>5040</v>
      </c>
      <c r="K26" s="25" t="str">
        <f t="shared" si="15"/>
        <v>&gt;</v>
      </c>
      <c r="L26" s="26">
        <f t="shared" si="16"/>
        <v>0.23170731707317074</v>
      </c>
      <c r="M26" s="27" t="str">
        <f t="shared" si="17"/>
        <v>&lt;</v>
      </c>
    </row>
    <row r="27" spans="1:13" ht="12.75">
      <c r="A27" s="31" t="s">
        <v>3</v>
      </c>
      <c r="B27" s="33">
        <v>9</v>
      </c>
      <c r="C27" s="9">
        <f t="shared" si="9"/>
        <v>5</v>
      </c>
      <c r="D27" s="8">
        <f t="shared" si="10"/>
        <v>6</v>
      </c>
      <c r="E27" s="10">
        <f t="shared" si="11"/>
        <v>54</v>
      </c>
      <c r="F27" s="8">
        <f t="shared" si="12"/>
        <v>6480</v>
      </c>
      <c r="G27" s="11">
        <f t="shared" si="13"/>
        <v>56.70035437721486</v>
      </c>
      <c r="H27" s="7"/>
      <c r="I27" s="7" t="b">
        <f>TRUE</f>
        <v>1</v>
      </c>
      <c r="J27" s="10">
        <f t="shared" si="14"/>
        <v>6480</v>
      </c>
      <c r="K27" s="25" t="str">
        <f t="shared" si="15"/>
        <v>&gt;</v>
      </c>
      <c r="L27" s="26">
        <f t="shared" si="16"/>
      </c>
      <c r="M27" s="27">
        <f t="shared" si="17"/>
      </c>
    </row>
    <row r="28" spans="1:13" ht="13.5" thickBot="1">
      <c r="A28" s="32" t="s">
        <v>3</v>
      </c>
      <c r="B28" s="34">
        <v>11</v>
      </c>
      <c r="C28" s="18">
        <f t="shared" si="9"/>
        <v>4</v>
      </c>
      <c r="D28" s="17">
        <f t="shared" si="10"/>
        <v>4</v>
      </c>
      <c r="E28" s="19">
        <f t="shared" si="11"/>
        <v>44</v>
      </c>
      <c r="F28" s="17">
        <f t="shared" si="12"/>
        <v>5280</v>
      </c>
      <c r="G28" s="20">
        <f t="shared" si="13"/>
        <v>46.2002887518047</v>
      </c>
      <c r="H28" s="21"/>
      <c r="I28" s="21" t="b">
        <f>TRUE</f>
        <v>1</v>
      </c>
      <c r="J28" s="19">
        <f t="shared" si="14"/>
        <v>5280</v>
      </c>
      <c r="K28" s="28" t="str">
        <f t="shared" si="15"/>
        <v>&gt;</v>
      </c>
      <c r="L28" s="29">
        <f t="shared" si="16"/>
        <v>0.524390243902439</v>
      </c>
      <c r="M28" s="30" t="str">
        <f t="shared" si="17"/>
        <v>&lt;</v>
      </c>
    </row>
    <row r="31" spans="1:2" ht="13.5" thickBot="1">
      <c r="A31" s="1"/>
      <c r="B31" s="3"/>
    </row>
    <row r="32" spans="1:13" ht="12.75">
      <c r="A32" s="37" t="s">
        <v>16</v>
      </c>
      <c r="B32" s="38"/>
      <c r="C32" s="16"/>
      <c r="D32" s="16"/>
      <c r="E32" s="16"/>
      <c r="F32" s="16"/>
      <c r="G32" s="16"/>
      <c r="H32" s="16"/>
      <c r="I32" s="16"/>
      <c r="J32" s="16"/>
      <c r="K32" s="35" t="s">
        <v>12</v>
      </c>
      <c r="L32" s="35"/>
      <c r="M32" s="36"/>
    </row>
    <row r="33" spans="1:13" ht="13.5" thickBot="1">
      <c r="A33" s="39"/>
      <c r="B33" s="40"/>
      <c r="C33" s="12"/>
      <c r="D33" s="13" t="s">
        <v>18</v>
      </c>
      <c r="E33" s="13" t="s">
        <v>6</v>
      </c>
      <c r="F33" s="13" t="s">
        <v>4</v>
      </c>
      <c r="G33" s="13" t="s">
        <v>5</v>
      </c>
      <c r="H33" s="12"/>
      <c r="I33" s="13" t="s">
        <v>7</v>
      </c>
      <c r="J33" s="13" t="s">
        <v>4</v>
      </c>
      <c r="K33" s="22" t="s">
        <v>8</v>
      </c>
      <c r="L33" s="23" t="s">
        <v>11</v>
      </c>
      <c r="M33" s="24" t="s">
        <v>9</v>
      </c>
    </row>
    <row r="34" spans="1:13" ht="13.5" thickTop="1">
      <c r="A34" s="31" t="s">
        <v>3</v>
      </c>
      <c r="B34" s="33">
        <v>4</v>
      </c>
      <c r="C34" s="9">
        <f aca="true" t="shared" si="18" ref="C34:C39">INT($B$8/B34+1)</f>
        <v>11</v>
      </c>
      <c r="D34" s="8">
        <f aca="true" t="shared" si="19" ref="D34:D39">IF(C34=1,1,IF(MOD(C34,2)=1,C34+1,C34))</f>
        <v>12</v>
      </c>
      <c r="E34" s="10">
        <f aca="true" t="shared" si="20" ref="E34:E39">D34*B34</f>
        <v>48</v>
      </c>
      <c r="F34" s="8">
        <f aca="true" t="shared" si="21" ref="F34:F39">E34*fout</f>
        <v>5760</v>
      </c>
      <c r="G34" s="11">
        <f aca="true" t="shared" si="22" ref="G34:G39">F34/$B$4</f>
        <v>50.400315001968764</v>
      </c>
      <c r="H34" s="7"/>
      <c r="I34" s="7" t="b">
        <f>TRUE</f>
        <v>1</v>
      </c>
      <c r="J34" s="10">
        <f aca="true" t="shared" si="23" ref="J34:J39">IF(I34,F34,0)</f>
        <v>5760</v>
      </c>
      <c r="K34" s="25" t="str">
        <f aca="true" t="shared" si="24" ref="K34:K39">IF(J34&gt;=LCmin,"&gt;","")</f>
        <v>&gt;</v>
      </c>
      <c r="L34" s="26">
        <f aca="true" t="shared" si="25" ref="L34:L39">IF(AND(J34&gt;LCmin,J34&lt;LCmax),(J34-LCmin)/(LCmax-LCmin),"")</f>
      </c>
      <c r="M34" s="27">
        <f aca="true" t="shared" si="26" ref="M34:M39">IF(J34&lt;=LCmax,"&lt;","")</f>
      </c>
    </row>
    <row r="35" spans="1:13" ht="12.75">
      <c r="A35" s="31" t="s">
        <v>3</v>
      </c>
      <c r="B35" s="33">
        <v>5</v>
      </c>
      <c r="C35" s="9">
        <f t="shared" si="18"/>
        <v>9</v>
      </c>
      <c r="D35" s="8">
        <f t="shared" si="19"/>
        <v>10</v>
      </c>
      <c r="E35" s="10">
        <f t="shared" si="20"/>
        <v>50</v>
      </c>
      <c r="F35" s="8">
        <f t="shared" si="21"/>
        <v>6000</v>
      </c>
      <c r="G35" s="11">
        <f t="shared" si="22"/>
        <v>52.50032812705079</v>
      </c>
      <c r="H35" s="7"/>
      <c r="I35" s="7" t="b">
        <f>TRUE</f>
        <v>1</v>
      </c>
      <c r="J35" s="10">
        <f t="shared" si="23"/>
        <v>6000</v>
      </c>
      <c r="K35" s="25" t="str">
        <f t="shared" si="24"/>
        <v>&gt;</v>
      </c>
      <c r="L35" s="26">
        <f t="shared" si="25"/>
      </c>
      <c r="M35" s="27">
        <f t="shared" si="26"/>
      </c>
    </row>
    <row r="36" spans="1:13" ht="12.75">
      <c r="A36" s="31" t="s">
        <v>3</v>
      </c>
      <c r="B36" s="33">
        <v>6</v>
      </c>
      <c r="C36" s="9">
        <f t="shared" si="18"/>
        <v>7</v>
      </c>
      <c r="D36" s="8">
        <f t="shared" si="19"/>
        <v>8</v>
      </c>
      <c r="E36" s="10">
        <f t="shared" si="20"/>
        <v>48</v>
      </c>
      <c r="F36" s="8">
        <f t="shared" si="21"/>
        <v>5760</v>
      </c>
      <c r="G36" s="11">
        <f t="shared" si="22"/>
        <v>50.400315001968764</v>
      </c>
      <c r="H36" s="7"/>
      <c r="I36" s="7" t="b">
        <f>TRUE</f>
        <v>1</v>
      </c>
      <c r="J36" s="10">
        <f t="shared" si="23"/>
        <v>5760</v>
      </c>
      <c r="K36" s="25" t="str">
        <f t="shared" si="24"/>
        <v>&gt;</v>
      </c>
      <c r="L36" s="26">
        <f t="shared" si="25"/>
      </c>
      <c r="M36" s="27">
        <f t="shared" si="26"/>
      </c>
    </row>
    <row r="37" spans="1:13" ht="12.75">
      <c r="A37" s="31" t="s">
        <v>3</v>
      </c>
      <c r="B37" s="33">
        <v>7</v>
      </c>
      <c r="C37" s="9">
        <f t="shared" si="18"/>
        <v>6</v>
      </c>
      <c r="D37" s="8">
        <f t="shared" si="19"/>
        <v>6</v>
      </c>
      <c r="E37" s="10">
        <f t="shared" si="20"/>
        <v>42</v>
      </c>
      <c r="F37" s="8">
        <f t="shared" si="21"/>
        <v>5040</v>
      </c>
      <c r="G37" s="11">
        <f t="shared" si="22"/>
        <v>44.10027562672267</v>
      </c>
      <c r="H37" s="7"/>
      <c r="I37" s="7" t="b">
        <f>TRUE</f>
        <v>1</v>
      </c>
      <c r="J37" s="10">
        <f t="shared" si="23"/>
        <v>5040</v>
      </c>
      <c r="K37" s="25" t="str">
        <f t="shared" si="24"/>
        <v>&gt;</v>
      </c>
      <c r="L37" s="26">
        <f t="shared" si="25"/>
        <v>0.23170731707317074</v>
      </c>
      <c r="M37" s="27" t="str">
        <f t="shared" si="26"/>
        <v>&lt;</v>
      </c>
    </row>
    <row r="38" spans="1:13" ht="12.75">
      <c r="A38" s="31" t="s">
        <v>3</v>
      </c>
      <c r="B38" s="33">
        <v>9</v>
      </c>
      <c r="C38" s="9">
        <f t="shared" si="18"/>
        <v>5</v>
      </c>
      <c r="D38" s="8">
        <f t="shared" si="19"/>
        <v>6</v>
      </c>
      <c r="E38" s="10">
        <f t="shared" si="20"/>
        <v>54</v>
      </c>
      <c r="F38" s="8">
        <f t="shared" si="21"/>
        <v>6480</v>
      </c>
      <c r="G38" s="11">
        <f t="shared" si="22"/>
        <v>56.70035437721486</v>
      </c>
      <c r="H38" s="7"/>
      <c r="I38" s="7" t="b">
        <f>TRUE</f>
        <v>1</v>
      </c>
      <c r="J38" s="10">
        <f t="shared" si="23"/>
        <v>6480</v>
      </c>
      <c r="K38" s="25" t="str">
        <f t="shared" si="24"/>
        <v>&gt;</v>
      </c>
      <c r="L38" s="26">
        <f t="shared" si="25"/>
      </c>
      <c r="M38" s="27">
        <f t="shared" si="26"/>
      </c>
    </row>
    <row r="39" spans="1:13" ht="13.5" thickBot="1">
      <c r="A39" s="32" t="s">
        <v>3</v>
      </c>
      <c r="B39" s="34">
        <v>11</v>
      </c>
      <c r="C39" s="18">
        <f t="shared" si="18"/>
        <v>4</v>
      </c>
      <c r="D39" s="17">
        <f t="shared" si="19"/>
        <v>4</v>
      </c>
      <c r="E39" s="19">
        <f t="shared" si="20"/>
        <v>44</v>
      </c>
      <c r="F39" s="17">
        <f t="shared" si="21"/>
        <v>5280</v>
      </c>
      <c r="G39" s="20">
        <f t="shared" si="22"/>
        <v>46.2002887518047</v>
      </c>
      <c r="H39" s="21"/>
      <c r="I39" s="21" t="b">
        <f>TRUE</f>
        <v>1</v>
      </c>
      <c r="J39" s="19">
        <f t="shared" si="23"/>
        <v>5280</v>
      </c>
      <c r="K39" s="28" t="str">
        <f t="shared" si="24"/>
        <v>&gt;</v>
      </c>
      <c r="L39" s="29">
        <f t="shared" si="25"/>
        <v>0.524390243902439</v>
      </c>
      <c r="M39" s="30" t="str">
        <f t="shared" si="26"/>
        <v>&lt;</v>
      </c>
    </row>
  </sheetData>
  <mergeCells count="6">
    <mergeCell ref="K10:M10"/>
    <mergeCell ref="K21:M21"/>
    <mergeCell ref="K32:M32"/>
    <mergeCell ref="A10:B11"/>
    <mergeCell ref="A21:B22"/>
    <mergeCell ref="A32:B33"/>
  </mergeCells>
  <conditionalFormatting sqref="H11 H22 H33">
    <cfRule type="cellIs" priority="1" dxfId="0" operator="between" stopIfTrue="1">
      <formula>$B$5</formula>
      <formula>$B$6</formula>
    </cfRule>
    <cfRule type="cellIs" priority="2" dxfId="1" operator="notBetween" stopIfTrue="1">
      <formula>$B$5</formula>
      <formula>$B$6</formula>
    </cfRule>
  </conditionalFormatting>
  <conditionalFormatting sqref="F12:F17 F23:F28 F34:F39">
    <cfRule type="cellIs" priority="3" dxfId="2" operator="notBetween" stopIfTrue="1">
      <formula>$B$5</formula>
      <formula>$B$6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Silicon Laboratories,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S. Batchelor</dc:creator>
  <cp:keywords/>
  <dc:description/>
  <cp:lastModifiedBy>ICT Automatisering N.V.</cp:lastModifiedBy>
  <dcterms:created xsi:type="dcterms:W3CDTF">2005-11-29T16:46:16Z</dcterms:created>
  <dcterms:modified xsi:type="dcterms:W3CDTF">2011-01-07T12:38:43Z</dcterms:modified>
  <cp:category/>
  <cp:version/>
  <cp:contentType/>
  <cp:contentStatus/>
</cp:coreProperties>
</file>